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64" activeTab="0"/>
  </bookViews>
  <sheets>
    <sheet name="Cotisations loi Madelin 2022" sheetId="1" r:id="rId1"/>
  </sheets>
  <definedNames>
    <definedName name="_xlnm.Print_Area" localSheetId="0">'Cotisations loi Madelin 2022'!$A$1:$F$47</definedName>
  </definedNames>
  <calcPr fullCalcOnLoad="1"/>
</workbook>
</file>

<file path=xl/sharedStrings.xml><?xml version="1.0" encoding="utf-8"?>
<sst xmlns="http://schemas.openxmlformats.org/spreadsheetml/2006/main" count="78" uniqueCount="59">
  <si>
    <t>Pour mémoire, les mesures transitoires concernant la déductibilité des cotisations loi Madelin, prévues par la loi de finances pour 2004 ont pris fin au 31 décembre 2010. Les anciennes limites fiscales ne sont donc plus applicables à compter de cette date et ce changement concerne l’ensemble des contrats, y compris ceux qui ont été souscrits avant le 25 septembre 2003.</t>
  </si>
  <si>
    <t>Cet outil vous permettra de déterminer le montant déductible de vos versements effectués dans le cadre de vos contrats loi Madelin.</t>
  </si>
  <si>
    <t>Ensuite, il convient de procéder au calcul des cotisations déductibles en complétant les cases orangées. Les exonérations pour exercice en ZFU sont à ajouter au bénéfice fiscal.</t>
  </si>
  <si>
    <t>Nombre de mois de l'exercice</t>
  </si>
  <si>
    <t>Cotisations loi Madelin :</t>
  </si>
  <si>
    <t>Retraite Madelin</t>
  </si>
  <si>
    <t>Prévoyance Madelin</t>
  </si>
  <si>
    <t>Perte Emploi</t>
  </si>
  <si>
    <t>Abondement PERCO</t>
  </si>
  <si>
    <t>Totaux</t>
  </si>
  <si>
    <t>Cotisations payées</t>
  </si>
  <si>
    <t>Cotisations déductibles</t>
  </si>
  <si>
    <t>Part non déductible</t>
  </si>
  <si>
    <t>Base des calculs des cotisations :</t>
  </si>
  <si>
    <t>Minimum</t>
  </si>
  <si>
    <t>Maximum</t>
  </si>
  <si>
    <t>10 % du bénéfice imposable dans la limite de 8 PSS</t>
  </si>
  <si>
    <t>+ 15 % de la fraction du bénéfice imposable entre 1 et 8 PSS</t>
  </si>
  <si>
    <t>soit 76 102 € maximum moins l'abondement PERCO</t>
  </si>
  <si>
    <t>7 % du PSS</t>
  </si>
  <si>
    <t>+ 3,75 % du bénéfice imposable</t>
  </si>
  <si>
    <t>En cas de paiement des cotisations par votre compte bancaire professionnel, la part non déductible est à reporter sur le document «État de passage de la comptabilité à la 2035» à la ligne « Autres dépenses patrimoniales ».</t>
  </si>
  <si>
    <t>Nous vous invitons donc à saisir votre déclaration 2035 avec ce nouveau chiffre et à procéder à son envoi vers l'AGA-PL FRANCE.</t>
  </si>
  <si>
    <t>NB : Nous vous rappelons que vous devez être à jour de vos cotisations aux régimes obligatoires pour pouvoir déduire les cotisations loi Madelin ci-dessus.</t>
  </si>
  <si>
    <t>Plafond SS</t>
  </si>
  <si>
    <t>Plafond SS au prorata</t>
  </si>
  <si>
    <t>Base Madelin théorique</t>
  </si>
  <si>
    <t>8 plafonds</t>
  </si>
  <si>
    <t>Bénéfice &gt; 8 PSS</t>
  </si>
  <si>
    <t>7 plafonds</t>
  </si>
  <si>
    <t>Base Madelin effective</t>
  </si>
  <si>
    <t>1 plafond</t>
  </si>
  <si>
    <t>Bénéfice &gt; 1 PSS</t>
  </si>
  <si>
    <t>Retraite MADELIN</t>
  </si>
  <si>
    <t>Cotisation maximale</t>
  </si>
  <si>
    <t>10% du bénéfice &lt; 8 PSS</t>
  </si>
  <si>
    <t>15% du bénéfice &gt; 1 PSS</t>
  </si>
  <si>
    <t>Vers. PERCO à déduire</t>
  </si>
  <si>
    <t>Cotisation maximale déductible</t>
  </si>
  <si>
    <t>Cotisation minimale</t>
  </si>
  <si>
    <t>Cotisation minimale déductible</t>
  </si>
  <si>
    <t>Cotisations versées</t>
  </si>
  <si>
    <t>Cotisation déductible</t>
  </si>
  <si>
    <t>Excédent de versement</t>
  </si>
  <si>
    <t>Limite supérieure 1</t>
  </si>
  <si>
    <t>Limite supérieure 2</t>
  </si>
  <si>
    <t>Limite globale</t>
  </si>
  <si>
    <t>Perte d'emploi</t>
  </si>
  <si>
    <t>FICHE DE CALCUL DE PLAFONNEMENT DES COTISATIONS LOI MADELIN/PER 2022</t>
  </si>
  <si>
    <t xml:space="preserve">Pour ceci, vous devez calculer au préalable votre bénéfice fiscal 2022 en déduisant la totalité des versements loi Madelin. </t>
  </si>
  <si>
    <t>Bénéfice fiscal 2022</t>
  </si>
  <si>
    <t>Le total obtenu est plafonné à 3 % de 8 PSS soit 9 873 € maximum en 2022</t>
  </si>
  <si>
    <t>1,875 % du bénéfice imposable plafonné à 8 PSS soit 6 170 € maximum en 2022</t>
  </si>
  <si>
    <t>10 % du PSS soit 4 114 € en 2022</t>
  </si>
  <si>
    <t>7 % du PSS soit 2 880 € en 2022</t>
  </si>
  <si>
    <t>2,5 % du PSS soit 1 028 € en 2022</t>
  </si>
  <si>
    <t>PSS = Plafond de Sécurité Sociale (41 136 € en 2022)</t>
  </si>
  <si>
    <t>Retraite Madelin / PER</t>
  </si>
  <si>
    <t>Prévoyance Madelin / PER</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</si>
</sst>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40C];\-#,##0\ [$€-40C]"/>
    <numFmt numFmtId="165" formatCode="#,##0;\(#,##0\)"/>
    <numFmt numFmtId="166" formatCode="0.000%"/>
  </numFmts>
  <fonts count="10">
    <font>
      <sz val="10"/>
      <name val="Arial"/>
      <family val="2"/>
    </font>
    <font>
      <sz val="10"/>
      <name val="LinotypeAroma-ExtraLight"/>
      <family val="0"/>
    </font>
    <font>
      <u val="single"/>
      <sz val="10"/>
      <name val="Arial"/>
      <family val="2"/>
    </font>
    <font>
      <b/>
      <sz val="10"/>
      <name val="Arial"/>
      <family val="2"/>
    </font>
    <font>
      <b/>
      <sz val="11"/>
      <name val="Arial"/>
      <family val="2"/>
    </font>
    <font>
      <b/>
      <u val="single"/>
      <sz val="10"/>
      <name val="Arial"/>
      <family val="2"/>
    </font>
    <font>
      <sz val="9"/>
      <name val="Arial"/>
      <family val="2"/>
    </font>
    <font>
      <i/>
      <sz val="10"/>
      <name val="Arial"/>
      <family val="2"/>
    </font>
    <font>
      <b/>
      <sz val="14"/>
      <color indexed="18"/>
      <name val="Arial Narrow"/>
      <family val="2"/>
    </font>
    <font>
      <sz val="8"/>
      <name val="Arial"/>
      <family val="2"/>
    </font>
  </fonts>
  <fills count="3">
    <fill>
      <patternFill/>
    </fill>
    <fill>
      <patternFill patternType="gray125"/>
    </fill>
    <fill>
      <patternFill patternType="solid">
        <fgColor indexed="47"/>
        <bgColor indexed="64"/>
      </patternFill>
    </fill>
  </fills>
  <borders count="21">
    <border>
      <left/>
      <right/>
      <top/>
      <bottom/>
      <diagonal/>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thin">
        <color indexed="8"/>
      </right>
      <top>
        <color indexed="63"/>
      </top>
      <bottom style="medium">
        <color indexed="8"/>
      </bottom>
    </border>
    <border>
      <left>
        <color indexed="63"/>
      </left>
      <right>
        <color indexed="63"/>
      </right>
      <top style="thin">
        <color indexed="8"/>
      </top>
      <bottom>
        <color indexed="63"/>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0">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xf>
    <xf numFmtId="0" fontId="1" fillId="0" borderId="0" xfId="0" applyFont="1" applyAlignment="1" applyProtection="1">
      <alignment/>
      <protection/>
    </xf>
    <xf numFmtId="3" fontId="0" fillId="0" borderId="0" xfId="0" applyNumberFormat="1" applyAlignment="1" applyProtection="1">
      <alignment/>
      <protection/>
    </xf>
    <xf numFmtId="0" fontId="2" fillId="0" borderId="0" xfId="0" applyFont="1" applyAlignment="1" applyProtection="1">
      <alignment/>
      <protection/>
    </xf>
    <xf numFmtId="0" fontId="0" fillId="0" borderId="0" xfId="0" applyFont="1" applyAlignment="1" applyProtection="1">
      <alignment horizontal="left" indent="2"/>
      <protection/>
    </xf>
    <xf numFmtId="0" fontId="0" fillId="0" borderId="1" xfId="0" applyBorder="1" applyAlignment="1" applyProtection="1">
      <alignment horizontal="center" vertical="center" wrapText="1"/>
      <protection/>
    </xf>
    <xf numFmtId="0" fontId="0" fillId="0" borderId="2" xfId="0" applyFont="1" applyBorder="1" applyAlignment="1" applyProtection="1">
      <alignment horizontal="center" vertical="center" wrapText="1"/>
      <protection/>
    </xf>
    <xf numFmtId="0" fontId="0" fillId="0" borderId="3"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Alignment="1" applyProtection="1">
      <alignment horizontal="center" vertical="center" wrapText="1"/>
      <protection locked="0"/>
    </xf>
    <xf numFmtId="0" fontId="0" fillId="0" borderId="4" xfId="0" applyFont="1" applyBorder="1" applyAlignment="1" applyProtection="1">
      <alignment/>
      <protection/>
    </xf>
    <xf numFmtId="164" fontId="0" fillId="0" borderId="5" xfId="0" applyNumberFormat="1" applyBorder="1" applyAlignment="1" applyProtection="1">
      <alignment/>
      <protection/>
    </xf>
    <xf numFmtId="164" fontId="0" fillId="0" borderId="6" xfId="0" applyNumberFormat="1" applyBorder="1" applyAlignment="1" applyProtection="1">
      <alignment/>
      <protection/>
    </xf>
    <xf numFmtId="0" fontId="3" fillId="0" borderId="4" xfId="0" applyFont="1" applyBorder="1" applyAlignment="1" applyProtection="1">
      <alignment/>
      <protection/>
    </xf>
    <xf numFmtId="164" fontId="4" fillId="0" borderId="5" xfId="0" applyNumberFormat="1" applyFont="1" applyBorder="1" applyAlignment="1" applyProtection="1">
      <alignment/>
      <protection/>
    </xf>
    <xf numFmtId="164" fontId="4" fillId="0" borderId="6" xfId="0" applyNumberFormat="1" applyFont="1" applyBorder="1" applyAlignment="1" applyProtection="1">
      <alignment/>
      <protection/>
    </xf>
    <xf numFmtId="0" fontId="0" fillId="0" borderId="7" xfId="0" applyFont="1" applyBorder="1" applyAlignment="1" applyProtection="1">
      <alignment/>
      <protection/>
    </xf>
    <xf numFmtId="164" fontId="0" fillId="0" borderId="8" xfId="0" applyNumberFormat="1" applyBorder="1" applyAlignment="1" applyProtection="1">
      <alignment/>
      <protection/>
    </xf>
    <xf numFmtId="164" fontId="0" fillId="0" borderId="9" xfId="0" applyNumberFormat="1" applyBorder="1" applyAlignment="1" applyProtection="1">
      <alignment/>
      <protection/>
    </xf>
    <xf numFmtId="0" fontId="3" fillId="0" borderId="0" xfId="0" applyFont="1" applyBorder="1" applyAlignment="1" applyProtection="1">
      <alignment wrapText="1"/>
      <protection/>
    </xf>
    <xf numFmtId="0" fontId="3" fillId="0" borderId="0" xfId="0" applyFont="1" applyAlignment="1" applyProtection="1">
      <alignment wrapText="1"/>
      <protection/>
    </xf>
    <xf numFmtId="0" fontId="0" fillId="0" borderId="0" xfId="0" applyAlignment="1" applyProtection="1">
      <alignment wrapText="1"/>
      <protection/>
    </xf>
    <xf numFmtId="0" fontId="0" fillId="0" borderId="10" xfId="0" applyBorder="1" applyAlignment="1" applyProtection="1">
      <alignment horizontal="center" vertical="center" wrapText="1"/>
      <protection/>
    </xf>
    <xf numFmtId="0" fontId="0" fillId="0" borderId="11" xfId="0" applyFont="1" applyBorder="1" applyAlignment="1" applyProtection="1">
      <alignment horizontal="left" vertical="center" wrapText="1"/>
      <protection/>
    </xf>
    <xf numFmtId="0" fontId="0" fillId="0" borderId="12" xfId="0" applyBorder="1" applyAlignment="1" applyProtection="1">
      <alignment/>
      <protection/>
    </xf>
    <xf numFmtId="165" fontId="0" fillId="0" borderId="0" xfId="0" applyNumberFormat="1" applyFont="1" applyAlignment="1" applyProtection="1">
      <alignment horizontal="right"/>
      <protection/>
    </xf>
    <xf numFmtId="165" fontId="0" fillId="0" borderId="0" xfId="0" applyNumberFormat="1" applyFill="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locked="0"/>
    </xf>
    <xf numFmtId="165" fontId="0" fillId="0" borderId="0" xfId="0" applyNumberFormat="1" applyAlignment="1" applyProtection="1">
      <alignment/>
      <protection/>
    </xf>
    <xf numFmtId="165" fontId="3" fillId="0" borderId="0" xfId="0" applyNumberFormat="1" applyFont="1" applyAlignment="1" applyProtection="1">
      <alignment/>
      <protection/>
    </xf>
    <xf numFmtId="165" fontId="2" fillId="0" borderId="0" xfId="0" applyNumberFormat="1" applyFont="1" applyAlignment="1" applyProtection="1">
      <alignment/>
      <protection/>
    </xf>
    <xf numFmtId="165" fontId="7" fillId="0" borderId="0" xfId="0" applyNumberFormat="1" applyFont="1" applyAlignment="1" applyProtection="1">
      <alignment/>
      <protection/>
    </xf>
    <xf numFmtId="9" fontId="0" fillId="0" borderId="0" xfId="0" applyNumberFormat="1" applyAlignment="1" applyProtection="1">
      <alignment/>
      <protection/>
    </xf>
    <xf numFmtId="165" fontId="3" fillId="0" borderId="0" xfId="0" applyNumberFormat="1" applyFont="1" applyAlignment="1" applyProtection="1">
      <alignment horizontal="right"/>
      <protection/>
    </xf>
    <xf numFmtId="165" fontId="7" fillId="0" borderId="0" xfId="0" applyNumberFormat="1" applyFont="1" applyAlignment="1" applyProtection="1">
      <alignment horizontal="left"/>
      <protection/>
    </xf>
    <xf numFmtId="10" fontId="0" fillId="0" borderId="0" xfId="0" applyNumberFormat="1" applyAlignment="1" applyProtection="1">
      <alignment/>
      <protection/>
    </xf>
    <xf numFmtId="166" fontId="0" fillId="0" borderId="0" xfId="0" applyNumberFormat="1" applyAlignment="1" applyProtection="1">
      <alignment/>
      <protection/>
    </xf>
    <xf numFmtId="165" fontId="7" fillId="0" borderId="0" xfId="0" applyNumberFormat="1" applyFont="1" applyAlignment="1" applyProtection="1">
      <alignment horizontal="right"/>
      <protection/>
    </xf>
    <xf numFmtId="165" fontId="0" fillId="0" borderId="0" xfId="0" applyNumberFormat="1" applyFont="1" applyFill="1" applyAlignment="1" applyProtection="1">
      <alignment horizontal="right"/>
      <protection/>
    </xf>
    <xf numFmtId="165" fontId="0" fillId="0" borderId="12" xfId="0" applyNumberFormat="1" applyBorder="1" applyAlignment="1" applyProtection="1">
      <alignment/>
      <protection/>
    </xf>
    <xf numFmtId="0" fontId="0" fillId="0" borderId="0" xfId="0" applyAlignment="1" applyProtection="1">
      <alignment horizontal="left" indent="2"/>
      <protection/>
    </xf>
    <xf numFmtId="0" fontId="8" fillId="0" borderId="0" xfId="0" applyFont="1" applyBorder="1" applyAlignment="1" applyProtection="1">
      <alignment horizontal="center"/>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3" fillId="0" borderId="0" xfId="0" applyFont="1" applyBorder="1" applyAlignment="1" applyProtection="1">
      <alignment wrapText="1"/>
      <protection/>
    </xf>
    <xf numFmtId="0" fontId="5" fillId="0" borderId="0" xfId="0" applyFont="1" applyBorder="1" applyAlignment="1" applyProtection="1">
      <alignment wrapText="1"/>
      <protection/>
    </xf>
    <xf numFmtId="0" fontId="3" fillId="0" borderId="13"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0" fillId="0" borderId="15" xfId="0"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0" fillId="0" borderId="16" xfId="0" applyFont="1" applyBorder="1" applyAlignment="1" applyProtection="1">
      <alignment horizontal="left" vertical="center" wrapText="1"/>
      <protection/>
    </xf>
    <xf numFmtId="0" fontId="0" fillId="0" borderId="17" xfId="0" applyFont="1" applyBorder="1" applyAlignment="1" applyProtection="1">
      <alignment horizontal="left" vertical="center" wrapText="1"/>
      <protection/>
    </xf>
    <xf numFmtId="0" fontId="0" fillId="0" borderId="18" xfId="0" applyFont="1"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0" borderId="19" xfId="0"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20" xfId="0" applyBorder="1" applyAlignment="1" applyProtection="1">
      <alignment horizontal="left" vertical="center" wrapText="1"/>
      <protection/>
    </xf>
    <xf numFmtId="0" fontId="0" fillId="0" borderId="20" xfId="0" applyFont="1" applyBorder="1" applyAlignment="1" applyProtection="1">
      <alignment horizontal="left" vertical="center" wrapText="1"/>
      <protection/>
    </xf>
    <xf numFmtId="0" fontId="6" fillId="0" borderId="0" xfId="0" applyFont="1" applyBorder="1" applyAlignment="1" applyProtection="1">
      <alignment wrapText="1"/>
      <protection/>
    </xf>
    <xf numFmtId="0" fontId="0" fillId="0" borderId="0" xfId="0" applyFont="1" applyBorder="1" applyAlignment="1" applyProtection="1">
      <alignment wrapText="1"/>
      <protection hidden="1"/>
    </xf>
    <xf numFmtId="165" fontId="0" fillId="0" borderId="0" xfId="0" applyNumberFormat="1" applyFont="1" applyBorder="1" applyAlignment="1" applyProtection="1">
      <alignment horizontal="right"/>
      <protection/>
    </xf>
    <xf numFmtId="165" fontId="3" fillId="0" borderId="0" xfId="0" applyNumberFormat="1" applyFont="1" applyBorder="1" applyAlignment="1" applyProtection="1">
      <alignment horizontal="right"/>
      <protection/>
    </xf>
    <xf numFmtId="9" fontId="7" fillId="0" borderId="0" xfId="0" applyNumberFormat="1" applyFont="1" applyBorder="1" applyAlignment="1" applyProtection="1">
      <alignment horizontal="right"/>
      <protection/>
    </xf>
    <xf numFmtId="165" fontId="7" fillId="0" borderId="0" xfId="0" applyNumberFormat="1" applyFont="1" applyBorder="1" applyAlignment="1" applyProtection="1">
      <alignment horizontal="right"/>
      <protection/>
    </xf>
    <xf numFmtId="0" fontId="0" fillId="2" borderId="5" xfId="0" applyNumberFormat="1" applyFill="1" applyBorder="1" applyAlignment="1" applyProtection="1">
      <alignment horizontal="center"/>
      <protection locked="0"/>
    </xf>
    <xf numFmtId="164" fontId="0" fillId="2" borderId="5" xfId="0" applyNumberForma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06"/>
  <sheetViews>
    <sheetView tabSelected="1" zoomScale="120" zoomScaleNormal="120" workbookViewId="0" topLeftCell="A1">
      <selection activeCell="A7" sqref="A7:F7"/>
    </sheetView>
  </sheetViews>
  <sheetFormatPr defaultColWidth="11.421875" defaultRowHeight="12.75"/>
  <cols>
    <col min="1" max="1" width="23.140625" style="1" customWidth="1"/>
    <col min="2" max="5" width="15.140625" style="1" customWidth="1"/>
    <col min="6" max="16384" width="11.57421875" style="1" customWidth="1"/>
  </cols>
  <sheetData>
    <row r="1" spans="1:6" ht="18">
      <c r="A1" s="44" t="s">
        <v>48</v>
      </c>
      <c r="B1" s="44"/>
      <c r="C1" s="44"/>
      <c r="D1" s="44"/>
      <c r="E1" s="44"/>
      <c r="F1" s="44"/>
    </row>
    <row r="2" spans="1:6" ht="12.75">
      <c r="A2" s="2"/>
      <c r="B2" s="2"/>
      <c r="C2" s="2"/>
      <c r="D2" s="2"/>
      <c r="E2" s="2"/>
      <c r="F2" s="2"/>
    </row>
    <row r="3" spans="1:6" ht="51" customHeight="1">
      <c r="A3" s="45" t="s">
        <v>0</v>
      </c>
      <c r="B3" s="45"/>
      <c r="C3" s="45"/>
      <c r="D3" s="45"/>
      <c r="E3" s="45"/>
      <c r="F3" s="45"/>
    </row>
    <row r="4" spans="1:6" ht="12.75">
      <c r="A4" s="2"/>
      <c r="B4" s="2"/>
      <c r="C4" s="2"/>
      <c r="D4" s="2"/>
      <c r="E4" s="2"/>
      <c r="F4" s="2"/>
    </row>
    <row r="5" spans="1:6" ht="24.75" customHeight="1">
      <c r="A5" s="45" t="s">
        <v>1</v>
      </c>
      <c r="B5" s="45"/>
      <c r="C5" s="45"/>
      <c r="D5" s="45"/>
      <c r="E5" s="45"/>
      <c r="F5" s="45"/>
    </row>
    <row r="6" spans="1:6" ht="12.75">
      <c r="A6" s="2"/>
      <c r="B6" s="2"/>
      <c r="C6" s="2"/>
      <c r="D6" s="2"/>
      <c r="E6" s="2"/>
      <c r="F6" s="2"/>
    </row>
    <row r="7" spans="1:6" ht="24" customHeight="1">
      <c r="A7" s="46" t="s">
        <v>49</v>
      </c>
      <c r="B7" s="45"/>
      <c r="C7" s="45"/>
      <c r="D7" s="45"/>
      <c r="E7" s="45"/>
      <c r="F7" s="45"/>
    </row>
    <row r="8" spans="1:6" ht="12.75">
      <c r="A8" s="3"/>
      <c r="B8" s="2"/>
      <c r="C8" s="2"/>
      <c r="D8" s="2"/>
      <c r="E8" s="2"/>
      <c r="F8" s="2"/>
    </row>
    <row r="9" spans="1:6" ht="24.75" customHeight="1">
      <c r="A9" s="45" t="s">
        <v>2</v>
      </c>
      <c r="B9" s="45"/>
      <c r="C9" s="45"/>
      <c r="D9" s="45"/>
      <c r="E9" s="45"/>
      <c r="F9" s="45"/>
    </row>
    <row r="10" spans="1:6" ht="12.75">
      <c r="A10" s="2"/>
      <c r="B10" s="2"/>
      <c r="C10" s="2"/>
      <c r="D10" s="2"/>
      <c r="E10" s="2"/>
      <c r="F10" s="2"/>
    </row>
    <row r="11" spans="1:6" ht="12.75">
      <c r="A11" s="2" t="s">
        <v>3</v>
      </c>
      <c r="B11" s="2"/>
      <c r="C11" s="68">
        <v>12</v>
      </c>
      <c r="D11" s="2"/>
      <c r="E11" s="2"/>
      <c r="F11" s="2"/>
    </row>
    <row r="12" spans="1:6" ht="12.75">
      <c r="A12" s="2"/>
      <c r="B12" s="2"/>
      <c r="C12" s="2"/>
      <c r="D12" s="2"/>
      <c r="E12" s="2"/>
      <c r="F12" s="2"/>
    </row>
    <row r="13" spans="1:6" ht="12.75">
      <c r="A13" s="2" t="s">
        <v>50</v>
      </c>
      <c r="B13" s="2"/>
      <c r="C13" s="69"/>
      <c r="D13" s="2"/>
      <c r="E13" s="2"/>
      <c r="F13" s="2"/>
    </row>
    <row r="14" spans="1:6" ht="12.75">
      <c r="A14" s="2"/>
      <c r="B14" s="2"/>
      <c r="C14" s="4"/>
      <c r="D14" s="2"/>
      <c r="E14" s="2"/>
      <c r="F14" s="2"/>
    </row>
    <row r="15" spans="1:6" ht="12.75">
      <c r="A15" s="5" t="s">
        <v>4</v>
      </c>
      <c r="B15" s="2"/>
      <c r="C15" s="4"/>
      <c r="D15" s="2"/>
      <c r="E15" s="2"/>
      <c r="F15" s="2"/>
    </row>
    <row r="16" spans="1:5" ht="12.75">
      <c r="A16" s="43" t="s">
        <v>57</v>
      </c>
      <c r="B16" s="2"/>
      <c r="C16" s="69"/>
      <c r="D16" s="2"/>
      <c r="E16" s="2"/>
    </row>
    <row r="17" spans="1:6" ht="12.75">
      <c r="A17" s="43" t="s">
        <v>58</v>
      </c>
      <c r="B17" s="2"/>
      <c r="C17" s="69"/>
      <c r="D17" s="2"/>
      <c r="E17" s="2"/>
      <c r="F17" s="2"/>
    </row>
    <row r="18" spans="1:6" ht="12.75">
      <c r="A18" s="6" t="s">
        <v>7</v>
      </c>
      <c r="B18" s="2"/>
      <c r="C18" s="69"/>
      <c r="D18" s="2"/>
      <c r="E18" s="2"/>
      <c r="F18" s="2"/>
    </row>
    <row r="19" spans="1:6" ht="12.75">
      <c r="A19" s="2"/>
      <c r="B19" s="2"/>
      <c r="C19" s="4"/>
      <c r="D19" s="2"/>
      <c r="E19" s="2"/>
      <c r="F19" s="2"/>
    </row>
    <row r="20" spans="1:6" ht="12.75">
      <c r="A20" s="2" t="s">
        <v>8</v>
      </c>
      <c r="B20" s="2"/>
      <c r="C20" s="69"/>
      <c r="D20" s="2"/>
      <c r="E20" s="2"/>
      <c r="F20" s="2"/>
    </row>
    <row r="21" spans="1:6" ht="12.75">
      <c r="A21" s="2"/>
      <c r="B21" s="2"/>
      <c r="C21" s="2"/>
      <c r="D21" s="2"/>
      <c r="E21" s="2"/>
      <c r="F21" s="2"/>
    </row>
    <row r="22" spans="1:6" s="11" customFormat="1" ht="25.5">
      <c r="A22" s="7"/>
      <c r="B22" s="8" t="s">
        <v>5</v>
      </c>
      <c r="C22" s="8" t="s">
        <v>6</v>
      </c>
      <c r="D22" s="8" t="s">
        <v>7</v>
      </c>
      <c r="E22" s="9" t="s">
        <v>9</v>
      </c>
      <c r="F22" s="10"/>
    </row>
    <row r="23" spans="1:6" ht="12.75">
      <c r="A23" s="12" t="s">
        <v>10</v>
      </c>
      <c r="B23" s="13">
        <f>C16</f>
        <v>0</v>
      </c>
      <c r="C23" s="13">
        <f>C17</f>
        <v>0</v>
      </c>
      <c r="D23" s="13">
        <f>C18</f>
        <v>0</v>
      </c>
      <c r="E23" s="14">
        <f>SUM(B23:D23)</f>
        <v>0</v>
      </c>
      <c r="F23" s="2"/>
    </row>
    <row r="24" spans="1:6" ht="15">
      <c r="A24" s="15" t="s">
        <v>11</v>
      </c>
      <c r="B24" s="16">
        <f>E74</f>
        <v>0</v>
      </c>
      <c r="C24" s="16">
        <f>E90</f>
        <v>0</v>
      </c>
      <c r="D24" s="16">
        <f>E102</f>
        <v>0</v>
      </c>
      <c r="E24" s="17">
        <f>SUM(B24:D24)</f>
        <v>0</v>
      </c>
      <c r="F24" s="2"/>
    </row>
    <row r="25" spans="1:6" ht="12.75">
      <c r="A25" s="18" t="s">
        <v>12</v>
      </c>
      <c r="B25" s="19">
        <f>E75</f>
        <v>0</v>
      </c>
      <c r="C25" s="19">
        <f>E91</f>
        <v>0</v>
      </c>
      <c r="D25" s="19">
        <f>E103</f>
        <v>0</v>
      </c>
      <c r="E25" s="20">
        <f>SUM(B25:D25)</f>
        <v>0</v>
      </c>
      <c r="F25" s="2"/>
    </row>
    <row r="26" spans="1:6" ht="7.5" customHeight="1">
      <c r="A26" s="2"/>
      <c r="B26" s="2"/>
      <c r="C26" s="2"/>
      <c r="D26" s="2"/>
      <c r="E26" s="2"/>
      <c r="F26" s="2"/>
    </row>
    <row r="27" spans="1:6" ht="27" customHeight="1">
      <c r="A27" s="47" t="str">
        <f>CONCATENATE("Par conséquent, vous devez déduire à la ligne 25 case BZ (contrat Madelin) / BU (nouveaux PER) la somme de ",E24," €, compte-tenu des bases de calcul des cotisations rappelées ci-dessous.")</f>
        <v>Par conséquent, vous devez déduire à la ligne 25 case BZ (contrat Madelin) / BU (nouveaux PER) la somme de 0 €, compte-tenu des bases de calcul des cotisations rappelées ci-dessous.</v>
      </c>
      <c r="B27" s="47"/>
      <c r="C27" s="47"/>
      <c r="D27" s="47"/>
      <c r="E27" s="47"/>
      <c r="F27" s="47"/>
    </row>
    <row r="28" spans="1:6" ht="9.75" customHeight="1">
      <c r="A28" s="21"/>
      <c r="B28" s="22"/>
      <c r="C28" s="22"/>
      <c r="D28" s="22"/>
      <c r="E28" s="22"/>
      <c r="F28" s="22"/>
    </row>
    <row r="29" spans="1:6" ht="12.75" customHeight="1">
      <c r="A29" s="48" t="s">
        <v>13</v>
      </c>
      <c r="B29" s="48"/>
      <c r="C29" s="48"/>
      <c r="D29" s="48"/>
      <c r="E29" s="48"/>
      <c r="F29" s="2"/>
    </row>
    <row r="30" spans="1:6" ht="12.75">
      <c r="A30" s="23"/>
      <c r="B30" s="23"/>
      <c r="C30" s="23"/>
      <c r="D30" s="23"/>
      <c r="E30" s="23"/>
      <c r="F30" s="2"/>
    </row>
    <row r="31" spans="1:6" ht="15.75" customHeight="1">
      <c r="A31" s="24"/>
      <c r="B31" s="49" t="s">
        <v>14</v>
      </c>
      <c r="C31" s="49"/>
      <c r="D31" s="50" t="s">
        <v>15</v>
      </c>
      <c r="E31" s="50"/>
      <c r="F31" s="2"/>
    </row>
    <row r="32" spans="1:6" ht="24.75" customHeight="1">
      <c r="A32" s="51" t="s">
        <v>57</v>
      </c>
      <c r="B32" s="53" t="s">
        <v>53</v>
      </c>
      <c r="C32" s="54"/>
      <c r="D32" s="55" t="s">
        <v>16</v>
      </c>
      <c r="E32" s="55"/>
      <c r="F32" s="2"/>
    </row>
    <row r="33" spans="1:6" ht="24.75" customHeight="1">
      <c r="A33" s="52"/>
      <c r="B33" s="54"/>
      <c r="C33" s="54"/>
      <c r="D33" s="55" t="s">
        <v>17</v>
      </c>
      <c r="E33" s="55"/>
      <c r="F33" s="2"/>
    </row>
    <row r="34" spans="1:6" ht="24.75" customHeight="1">
      <c r="A34" s="52"/>
      <c r="B34" s="54"/>
      <c r="C34" s="54"/>
      <c r="D34" s="56" t="s">
        <v>18</v>
      </c>
      <c r="E34" s="56"/>
      <c r="F34" s="2"/>
    </row>
    <row r="35" spans="1:6" ht="12.75" customHeight="1">
      <c r="A35" s="51" t="s">
        <v>58</v>
      </c>
      <c r="B35" s="53" t="s">
        <v>54</v>
      </c>
      <c r="C35" s="54"/>
      <c r="D35" s="55" t="s">
        <v>19</v>
      </c>
      <c r="E35" s="55"/>
      <c r="F35" s="2"/>
    </row>
    <row r="36" spans="1:6" ht="12.75" customHeight="1">
      <c r="A36" s="52"/>
      <c r="B36" s="54"/>
      <c r="C36" s="54"/>
      <c r="D36" s="55" t="s">
        <v>20</v>
      </c>
      <c r="E36" s="55"/>
      <c r="F36" s="2"/>
    </row>
    <row r="37" spans="1:6" ht="36.75" customHeight="1">
      <c r="A37" s="52"/>
      <c r="B37" s="54"/>
      <c r="C37" s="54"/>
      <c r="D37" s="57" t="s">
        <v>51</v>
      </c>
      <c r="E37" s="56"/>
      <c r="F37" s="2"/>
    </row>
    <row r="38" spans="1:6" ht="36.75" customHeight="1">
      <c r="A38" s="25" t="s">
        <v>7</v>
      </c>
      <c r="B38" s="58" t="s">
        <v>55</v>
      </c>
      <c r="C38" s="59"/>
      <c r="D38" s="60" t="s">
        <v>52</v>
      </c>
      <c r="E38" s="61"/>
      <c r="F38" s="2"/>
    </row>
    <row r="39" spans="1:6" ht="12.75" customHeight="1">
      <c r="A39" s="62" t="s">
        <v>56</v>
      </c>
      <c r="B39" s="62"/>
      <c r="C39" s="62"/>
      <c r="D39" s="62"/>
      <c r="E39" s="62"/>
      <c r="F39" s="2"/>
    </row>
    <row r="40" spans="1:6" ht="12.75" customHeight="1">
      <c r="A40" s="2"/>
      <c r="B40" s="2"/>
      <c r="C40" s="2"/>
      <c r="D40" s="2"/>
      <c r="E40" s="2"/>
      <c r="F40" s="2"/>
    </row>
    <row r="41" spans="1:6" ht="27" customHeight="1">
      <c r="A41" s="45" t="s">
        <v>21</v>
      </c>
      <c r="B41" s="45"/>
      <c r="C41" s="45"/>
      <c r="D41" s="45"/>
      <c r="E41" s="45"/>
      <c r="F41" s="45"/>
    </row>
    <row r="42" spans="1:6" ht="12.75" customHeight="1">
      <c r="A42" s="2"/>
      <c r="B42" s="2"/>
      <c r="C42" s="2"/>
      <c r="D42" s="2"/>
      <c r="E42" s="2"/>
      <c r="F42" s="2"/>
    </row>
    <row r="43" spans="1:6" ht="12.75" customHeight="1">
      <c r="A43" s="63" t="str">
        <f>CONCATENATE("Votre nouveau bénéfice s'élèvera à ",C13+E25," € (avant exonération ZFU le cas échéant).")</f>
        <v>Votre nouveau bénéfice s'élèvera à 0 € (avant exonération ZFU le cas échéant).</v>
      </c>
      <c r="B43" s="63"/>
      <c r="C43" s="63"/>
      <c r="D43" s="63"/>
      <c r="E43" s="63"/>
      <c r="F43" s="63"/>
    </row>
    <row r="44" spans="1:6" ht="12.75" customHeight="1">
      <c r="A44" s="2"/>
      <c r="B44" s="2"/>
      <c r="C44" s="2"/>
      <c r="D44" s="2"/>
      <c r="E44" s="2"/>
      <c r="F44" s="2"/>
    </row>
    <row r="45" spans="1:6" ht="24.75" customHeight="1">
      <c r="A45" s="45" t="s">
        <v>22</v>
      </c>
      <c r="B45" s="45"/>
      <c r="C45" s="45"/>
      <c r="D45" s="45"/>
      <c r="E45" s="45"/>
      <c r="F45" s="45"/>
    </row>
    <row r="46" spans="1:6" ht="12.75" customHeight="1">
      <c r="A46" s="2"/>
      <c r="B46" s="2"/>
      <c r="C46" s="2"/>
      <c r="D46" s="2"/>
      <c r="E46" s="2"/>
      <c r="F46" s="2"/>
    </row>
    <row r="47" spans="1:6" ht="24.75" customHeight="1">
      <c r="A47" s="45" t="s">
        <v>23</v>
      </c>
      <c r="B47" s="45"/>
      <c r="C47" s="45"/>
      <c r="D47" s="45"/>
      <c r="E47" s="45"/>
      <c r="F47" s="45"/>
    </row>
    <row r="48" spans="1:6" ht="12.75" customHeight="1">
      <c r="A48" s="23"/>
      <c r="B48" s="23"/>
      <c r="C48" s="23"/>
      <c r="D48" s="23"/>
      <c r="E48" s="23"/>
      <c r="F48" s="2"/>
    </row>
    <row r="49" spans="1:6" ht="12.75" customHeight="1">
      <c r="A49" s="23"/>
      <c r="B49" s="23"/>
      <c r="C49" s="23"/>
      <c r="D49" s="23"/>
      <c r="E49" s="23"/>
      <c r="F49" s="2"/>
    </row>
    <row r="50" spans="1:6" ht="12.75" customHeight="1">
      <c r="A50" s="23"/>
      <c r="B50" s="23"/>
      <c r="C50" s="23"/>
      <c r="D50" s="23"/>
      <c r="E50" s="23"/>
      <c r="F50" s="2"/>
    </row>
    <row r="51" spans="1:6" ht="12.75">
      <c r="A51" s="23"/>
      <c r="B51" s="23"/>
      <c r="C51" s="23"/>
      <c r="D51" s="23"/>
      <c r="E51" s="23"/>
      <c r="F51" s="2"/>
    </row>
    <row r="52" spans="1:6" ht="12.75" hidden="1">
      <c r="A52" s="2"/>
      <c r="B52" s="2"/>
      <c r="C52" s="2"/>
      <c r="D52" s="2"/>
      <c r="E52" s="2"/>
      <c r="F52" s="2"/>
    </row>
    <row r="53" spans="1:6" ht="12.75" hidden="1">
      <c r="A53" s="26"/>
      <c r="B53" s="26"/>
      <c r="C53" s="26"/>
      <c r="D53" s="26"/>
      <c r="E53" s="26"/>
      <c r="F53" s="26"/>
    </row>
    <row r="54" spans="1:7" ht="12.75" hidden="1">
      <c r="A54" s="27" t="s">
        <v>24</v>
      </c>
      <c r="B54" s="28">
        <v>41136</v>
      </c>
      <c r="C54" s="29"/>
      <c r="D54" s="29"/>
      <c r="E54" s="29"/>
      <c r="F54" s="29"/>
      <c r="G54" s="30"/>
    </row>
    <row r="55" spans="1:6" ht="12.75" hidden="1">
      <c r="A55" s="27" t="s">
        <v>25</v>
      </c>
      <c r="B55" s="28">
        <f>B54*C11/12</f>
        <v>41136</v>
      </c>
      <c r="C55" s="31"/>
      <c r="D55" s="64" t="s">
        <v>26</v>
      </c>
      <c r="E55" s="64"/>
      <c r="F55" s="31">
        <f>C13+SUM(C16:C20)</f>
        <v>0</v>
      </c>
    </row>
    <row r="56" spans="1:6" ht="12.75" hidden="1">
      <c r="A56" s="27" t="s">
        <v>27</v>
      </c>
      <c r="B56" s="31">
        <f>B55*8</f>
        <v>329088</v>
      </c>
      <c r="C56" s="31"/>
      <c r="D56" s="64" t="s">
        <v>28</v>
      </c>
      <c r="E56" s="64"/>
      <c r="F56" s="31">
        <f>IF(F55&gt;B56,B56-F55,0)</f>
        <v>0</v>
      </c>
    </row>
    <row r="57" spans="1:6" ht="12.75" hidden="1">
      <c r="A57" s="27" t="s">
        <v>29</v>
      </c>
      <c r="B57" s="31">
        <f>B56-B55</f>
        <v>287952</v>
      </c>
      <c r="C57" s="31"/>
      <c r="D57" s="65" t="s">
        <v>30</v>
      </c>
      <c r="E57" s="65"/>
      <c r="F57" s="32">
        <f>F55+F56</f>
        <v>0</v>
      </c>
    </row>
    <row r="58" spans="1:6" ht="12.75" hidden="1">
      <c r="A58" s="27"/>
      <c r="B58" s="31"/>
      <c r="C58" s="31"/>
      <c r="D58" s="27"/>
      <c r="E58" s="27" t="s">
        <v>31</v>
      </c>
      <c r="F58" s="31">
        <f>-B55</f>
        <v>-41136</v>
      </c>
    </row>
    <row r="59" spans="1:6" ht="12.75" hidden="1">
      <c r="A59" s="27"/>
      <c r="B59" s="31"/>
      <c r="C59" s="27"/>
      <c r="D59" s="64" t="s">
        <v>32</v>
      </c>
      <c r="E59" s="64"/>
      <c r="F59" s="31">
        <f>F57+F58</f>
        <v>-41136</v>
      </c>
    </row>
    <row r="60" spans="1:6" ht="12.75" hidden="1">
      <c r="A60" s="2"/>
      <c r="B60" s="2"/>
      <c r="C60" s="2"/>
      <c r="D60" s="2"/>
      <c r="E60" s="2"/>
      <c r="F60" s="2"/>
    </row>
    <row r="61" spans="1:6" ht="12.75" hidden="1">
      <c r="A61" s="2"/>
      <c r="B61" s="2"/>
      <c r="C61" s="2"/>
      <c r="D61" s="2"/>
      <c r="E61" s="2"/>
      <c r="F61" s="2"/>
    </row>
    <row r="62" spans="1:6" ht="12.75" hidden="1">
      <c r="A62" s="33" t="s">
        <v>33</v>
      </c>
      <c r="B62" s="31"/>
      <c r="C62" s="31"/>
      <c r="D62" s="31"/>
      <c r="E62" s="31"/>
      <c r="F62" s="2"/>
    </row>
    <row r="63" spans="1:6" ht="12.75" hidden="1">
      <c r="A63" s="33"/>
      <c r="B63" s="31"/>
      <c r="C63" s="31"/>
      <c r="D63" s="31"/>
      <c r="E63" s="31"/>
      <c r="F63" s="2"/>
    </row>
    <row r="64" spans="1:6" ht="12.75" hidden="1">
      <c r="A64" s="34" t="s">
        <v>34</v>
      </c>
      <c r="B64" s="31"/>
      <c r="C64" s="31"/>
      <c r="D64" s="31"/>
      <c r="E64" s="31"/>
      <c r="F64" s="2"/>
    </row>
    <row r="65" spans="1:6" ht="12.75" hidden="1">
      <c r="A65" s="27" t="s">
        <v>35</v>
      </c>
      <c r="B65" s="31">
        <f>IF(F57&gt;0,F57,0)</f>
        <v>0</v>
      </c>
      <c r="C65" s="35">
        <v>0.1</v>
      </c>
      <c r="D65" s="31">
        <f>ROUND(B65*C65,0)</f>
        <v>0</v>
      </c>
      <c r="E65" s="31"/>
      <c r="F65" s="2"/>
    </row>
    <row r="66" spans="1:6" ht="12.75" hidden="1">
      <c r="A66" s="27" t="s">
        <v>36</v>
      </c>
      <c r="B66" s="31">
        <f>IF(F59&gt;0,F59,0)</f>
        <v>0</v>
      </c>
      <c r="C66" s="35">
        <v>0.15</v>
      </c>
      <c r="D66" s="31">
        <f>ROUND(B66*C66,0)</f>
        <v>0</v>
      </c>
      <c r="E66" s="31">
        <f>SUM(D65:D66)</f>
        <v>0</v>
      </c>
      <c r="F66" s="2"/>
    </row>
    <row r="67" spans="1:6" ht="12.75" hidden="1">
      <c r="A67" s="27"/>
      <c r="B67" s="31"/>
      <c r="C67" s="66" t="s">
        <v>37</v>
      </c>
      <c r="D67" s="66"/>
      <c r="E67" s="31">
        <f>-C20</f>
        <v>0</v>
      </c>
      <c r="F67" s="2"/>
    </row>
    <row r="68" spans="1:6" ht="12.75" hidden="1">
      <c r="A68" s="27"/>
      <c r="B68" s="64" t="s">
        <v>38</v>
      </c>
      <c r="C68" s="64"/>
      <c r="D68" s="64"/>
      <c r="E68" s="32">
        <f>E66+E67</f>
        <v>0</v>
      </c>
      <c r="F68" s="2"/>
    </row>
    <row r="69" spans="1:6" ht="12.75" hidden="1">
      <c r="A69" s="31"/>
      <c r="B69" s="31"/>
      <c r="C69" s="31"/>
      <c r="D69" s="36"/>
      <c r="E69" s="32"/>
      <c r="F69" s="2"/>
    </row>
    <row r="70" spans="1:6" ht="12.75" hidden="1">
      <c r="A70" s="37" t="s">
        <v>39</v>
      </c>
      <c r="B70" s="31">
        <f>B55</f>
        <v>41136</v>
      </c>
      <c r="C70" s="38">
        <v>0.1</v>
      </c>
      <c r="D70" s="31">
        <f>ROUND(B70*C70,0)</f>
        <v>4114</v>
      </c>
      <c r="E70" s="36"/>
      <c r="F70" s="2"/>
    </row>
    <row r="71" spans="1:6" ht="12.75" hidden="1">
      <c r="A71" s="27"/>
      <c r="B71" s="64" t="s">
        <v>40</v>
      </c>
      <c r="C71" s="64"/>
      <c r="D71" s="64"/>
      <c r="E71" s="36">
        <f>D70</f>
        <v>4114</v>
      </c>
      <c r="F71" s="2"/>
    </row>
    <row r="72" spans="1:6" ht="12.75" hidden="1">
      <c r="A72" s="27"/>
      <c r="B72" s="27"/>
      <c r="C72" s="39"/>
      <c r="D72" s="31"/>
      <c r="E72" s="36"/>
      <c r="F72" s="2"/>
    </row>
    <row r="73" spans="1:6" ht="12.75" hidden="1">
      <c r="A73" s="31"/>
      <c r="B73" s="31"/>
      <c r="C73" s="67" t="s">
        <v>41</v>
      </c>
      <c r="D73" s="67"/>
      <c r="E73" s="31">
        <f>C16</f>
        <v>0</v>
      </c>
      <c r="F73" s="2"/>
    </row>
    <row r="74" spans="1:6" ht="12.75" hidden="1">
      <c r="A74" s="27"/>
      <c r="B74" s="27"/>
      <c r="C74" s="39"/>
      <c r="D74" s="40" t="s">
        <v>42</v>
      </c>
      <c r="E74" s="41">
        <f>IF(E73&gt;E68,IF(E73&gt;E71,IF(E68&gt;E71,E68,E71),E73),E73)</f>
        <v>0</v>
      </c>
      <c r="F74" s="2"/>
    </row>
    <row r="75" spans="1:6" ht="12.75" hidden="1">
      <c r="A75" s="27"/>
      <c r="B75" s="27"/>
      <c r="C75" s="39"/>
      <c r="D75" s="40" t="s">
        <v>43</v>
      </c>
      <c r="E75" s="27">
        <f>IF(E74&lt;E73,E73-E74,0)</f>
        <v>0</v>
      </c>
      <c r="F75" s="2"/>
    </row>
    <row r="76" spans="1:6" ht="12.75" hidden="1">
      <c r="A76" s="31"/>
      <c r="B76" s="31"/>
      <c r="C76" s="31"/>
      <c r="D76" s="31"/>
      <c r="E76" s="31"/>
      <c r="F76" s="2"/>
    </row>
    <row r="77" spans="1:6" ht="12.75" hidden="1">
      <c r="A77" s="33" t="s">
        <v>6</v>
      </c>
      <c r="B77" s="31"/>
      <c r="C77" s="31"/>
      <c r="D77" s="31"/>
      <c r="E77" s="31"/>
      <c r="F77" s="2"/>
    </row>
    <row r="78" spans="1:6" ht="12.75" hidden="1">
      <c r="A78" s="33"/>
      <c r="B78" s="31"/>
      <c r="C78" s="31"/>
      <c r="D78" s="31"/>
      <c r="E78" s="31"/>
      <c r="F78" s="2"/>
    </row>
    <row r="79" spans="1:6" ht="12.75" hidden="1">
      <c r="A79" s="34" t="s">
        <v>34</v>
      </c>
      <c r="B79" s="31"/>
      <c r="C79" s="31"/>
      <c r="D79" s="31"/>
      <c r="E79" s="31"/>
      <c r="F79" s="2"/>
    </row>
    <row r="80" spans="1:6" ht="12.75" hidden="1">
      <c r="A80" s="27" t="s">
        <v>44</v>
      </c>
      <c r="B80" s="31">
        <f>B55</f>
        <v>41136</v>
      </c>
      <c r="C80" s="38">
        <v>0.07</v>
      </c>
      <c r="D80" s="31">
        <f>ROUND(B80*C80,0)</f>
        <v>2880</v>
      </c>
      <c r="E80" s="31"/>
      <c r="F80" s="2"/>
    </row>
    <row r="81" spans="1:6" ht="12.75" hidden="1">
      <c r="A81" s="27" t="s">
        <v>45</v>
      </c>
      <c r="B81" s="31">
        <f>F55</f>
        <v>0</v>
      </c>
      <c r="C81" s="38">
        <v>0.0375</v>
      </c>
      <c r="D81" s="31">
        <f>ROUND(B81*C81,0)</f>
        <v>0</v>
      </c>
      <c r="E81" s="31"/>
      <c r="F81" s="2"/>
    </row>
    <row r="82" spans="1:6" ht="12.75" hidden="1">
      <c r="A82" s="27"/>
      <c r="B82" s="31"/>
      <c r="C82" s="39"/>
      <c r="D82" s="42">
        <f>SUM(D80:D81)</f>
        <v>2880</v>
      </c>
      <c r="E82" s="31"/>
      <c r="F82" s="2"/>
    </row>
    <row r="83" spans="1:6" ht="12.75" hidden="1">
      <c r="A83" s="27" t="s">
        <v>46</v>
      </c>
      <c r="B83" s="31">
        <f>B56</f>
        <v>329088</v>
      </c>
      <c r="C83" s="38">
        <v>0.03</v>
      </c>
      <c r="D83" s="31">
        <f>ROUND(B83*C83,0)</f>
        <v>9873</v>
      </c>
      <c r="E83" s="31"/>
      <c r="F83" s="2"/>
    </row>
    <row r="84" spans="1:6" ht="12.75" hidden="1">
      <c r="A84" s="27"/>
      <c r="B84" s="64" t="s">
        <v>38</v>
      </c>
      <c r="C84" s="64"/>
      <c r="D84" s="64"/>
      <c r="E84" s="32">
        <f>MIN(D82:D83)</f>
        <v>2880</v>
      </c>
      <c r="F84" s="2"/>
    </row>
    <row r="85" spans="1:6" ht="12.75" hidden="1">
      <c r="A85" s="31"/>
      <c r="B85" s="31"/>
      <c r="C85" s="31"/>
      <c r="D85" s="31"/>
      <c r="E85" s="31"/>
      <c r="F85" s="2"/>
    </row>
    <row r="86" spans="1:6" ht="12.75" hidden="1">
      <c r="A86" s="37" t="s">
        <v>39</v>
      </c>
      <c r="B86" s="31">
        <f>B55</f>
        <v>41136</v>
      </c>
      <c r="C86" s="38">
        <v>0.07</v>
      </c>
      <c r="D86" s="31">
        <f>ROUND(B86*C86,0)</f>
        <v>2880</v>
      </c>
      <c r="E86" s="36"/>
      <c r="F86" s="2"/>
    </row>
    <row r="87" spans="1:6" ht="12.75" hidden="1">
      <c r="A87" s="31"/>
      <c r="B87" s="64" t="s">
        <v>40</v>
      </c>
      <c r="C87" s="64"/>
      <c r="D87" s="64"/>
      <c r="E87" s="36">
        <f>D86</f>
        <v>2880</v>
      </c>
      <c r="F87" s="2"/>
    </row>
    <row r="88" spans="1:6" ht="12.75" hidden="1">
      <c r="A88" s="31"/>
      <c r="B88" s="27"/>
      <c r="C88" s="2"/>
      <c r="D88" s="2"/>
      <c r="E88" s="36"/>
      <c r="F88" s="2"/>
    </row>
    <row r="89" spans="1:6" ht="12.75" hidden="1">
      <c r="A89" s="31"/>
      <c r="B89" s="31"/>
      <c r="C89" s="67" t="s">
        <v>41</v>
      </c>
      <c r="D89" s="67"/>
      <c r="E89" s="31">
        <f>C17</f>
        <v>0</v>
      </c>
      <c r="F89" s="2"/>
    </row>
    <row r="90" spans="1:6" ht="12.75" hidden="1">
      <c r="A90" s="27"/>
      <c r="B90" s="27"/>
      <c r="C90" s="39"/>
      <c r="D90" s="40" t="s">
        <v>42</v>
      </c>
      <c r="E90" s="41">
        <f>IF(E89&gt;E84,IF(E89&gt;E87,IF(E84&gt;E87,E84,E87),E89),E89)</f>
        <v>0</v>
      </c>
      <c r="F90" s="2"/>
    </row>
    <row r="91" spans="1:6" ht="12.75" hidden="1">
      <c r="A91" s="27"/>
      <c r="B91" s="27"/>
      <c r="C91" s="39"/>
      <c r="D91" s="40" t="s">
        <v>43</v>
      </c>
      <c r="E91" s="27">
        <f>IF(E90&lt;E89,E89-E90,0)</f>
        <v>0</v>
      </c>
      <c r="F91" s="2"/>
    </row>
    <row r="92" spans="1:6" ht="12.75" hidden="1">
      <c r="A92" s="27"/>
      <c r="B92" s="27"/>
      <c r="C92" s="39"/>
      <c r="D92" s="40"/>
      <c r="E92" s="27"/>
      <c r="F92" s="2"/>
    </row>
    <row r="93" spans="1:6" ht="12.75" hidden="1">
      <c r="A93" s="33" t="s">
        <v>47</v>
      </c>
      <c r="B93" s="31"/>
      <c r="C93" s="31"/>
      <c r="D93" s="31"/>
      <c r="E93" s="31"/>
      <c r="F93" s="2"/>
    </row>
    <row r="94" spans="1:6" ht="12.75" hidden="1">
      <c r="A94" s="33"/>
      <c r="B94" s="31"/>
      <c r="C94" s="31"/>
      <c r="D94" s="31"/>
      <c r="E94" s="31"/>
      <c r="F94" s="2"/>
    </row>
    <row r="95" spans="1:6" ht="12.75" hidden="1">
      <c r="A95" s="37" t="s">
        <v>34</v>
      </c>
      <c r="B95" s="31">
        <f>F57</f>
        <v>0</v>
      </c>
      <c r="C95" s="39">
        <v>0.01875</v>
      </c>
      <c r="D95" s="31">
        <f>ROUND(B95*C95,0)</f>
        <v>0</v>
      </c>
      <c r="E95" s="31"/>
      <c r="F95" s="2"/>
    </row>
    <row r="96" spans="1:6" ht="12.75" hidden="1">
      <c r="A96" s="37"/>
      <c r="B96" s="64" t="s">
        <v>38</v>
      </c>
      <c r="C96" s="64"/>
      <c r="D96" s="64"/>
      <c r="E96" s="32">
        <f>D95</f>
        <v>0</v>
      </c>
      <c r="F96" s="2"/>
    </row>
    <row r="97" spans="1:6" ht="12.75" hidden="1">
      <c r="A97" s="31"/>
      <c r="B97" s="31"/>
      <c r="C97" s="31"/>
      <c r="D97" s="31"/>
      <c r="E97" s="31"/>
      <c r="F97" s="2"/>
    </row>
    <row r="98" spans="1:6" ht="12.75" hidden="1">
      <c r="A98" s="37" t="s">
        <v>39</v>
      </c>
      <c r="B98" s="31">
        <f>B55</f>
        <v>41136</v>
      </c>
      <c r="C98" s="38">
        <v>0.025</v>
      </c>
      <c r="D98" s="31">
        <f>ROUND(B98*C98,0)</f>
        <v>1028</v>
      </c>
      <c r="E98" s="36"/>
      <c r="F98" s="2"/>
    </row>
    <row r="99" spans="1:6" ht="12.75" hidden="1">
      <c r="A99" s="31"/>
      <c r="B99" s="64" t="s">
        <v>40</v>
      </c>
      <c r="C99" s="64"/>
      <c r="D99" s="64"/>
      <c r="E99" s="36">
        <f>D98</f>
        <v>1028</v>
      </c>
      <c r="F99" s="2"/>
    </row>
    <row r="100" spans="1:6" ht="12.75" hidden="1">
      <c r="A100" s="31"/>
      <c r="B100" s="31"/>
      <c r="C100" s="31"/>
      <c r="D100" s="31"/>
      <c r="E100" s="31"/>
      <c r="F100" s="2"/>
    </row>
    <row r="101" spans="1:6" ht="12.75" hidden="1">
      <c r="A101" s="31"/>
      <c r="B101" s="31"/>
      <c r="C101" s="67" t="s">
        <v>41</v>
      </c>
      <c r="D101" s="67"/>
      <c r="E101" s="31">
        <f>C18</f>
        <v>0</v>
      </c>
      <c r="F101" s="2"/>
    </row>
    <row r="102" spans="1:6" ht="12.75" hidden="1">
      <c r="A102" s="27"/>
      <c r="B102" s="27"/>
      <c r="C102" s="39"/>
      <c r="D102" s="40" t="s">
        <v>42</v>
      </c>
      <c r="E102" s="41">
        <f>IF(E101&gt;E96,IF(E101&gt;E99,IF(E96&gt;E99,E96,E99),E101),E101)</f>
        <v>0</v>
      </c>
      <c r="F102" s="2"/>
    </row>
    <row r="103" spans="1:6" ht="12.75" hidden="1">
      <c r="A103" s="27"/>
      <c r="B103" s="27"/>
      <c r="C103" s="39"/>
      <c r="D103" s="40" t="s">
        <v>43</v>
      </c>
      <c r="E103" s="27">
        <f>IF(E102&lt;E101,E101-E102,0)</f>
        <v>0</v>
      </c>
      <c r="F103" s="2"/>
    </row>
    <row r="104" spans="1:6" ht="12.75" hidden="1">
      <c r="A104" s="2"/>
      <c r="B104" s="2"/>
      <c r="C104" s="2"/>
      <c r="D104" s="2"/>
      <c r="E104" s="2"/>
      <c r="F104" s="2"/>
    </row>
    <row r="105" spans="1:6" ht="12.75" hidden="1">
      <c r="A105" s="2"/>
      <c r="B105" s="2"/>
      <c r="C105" s="2"/>
      <c r="D105" s="2"/>
      <c r="E105" s="2"/>
      <c r="F105" s="2"/>
    </row>
    <row r="106" spans="1:6" ht="12.75">
      <c r="A106" s="2"/>
      <c r="B106" s="2"/>
      <c r="C106" s="2"/>
      <c r="D106" s="2"/>
      <c r="E106" s="2"/>
      <c r="F106" s="2"/>
    </row>
  </sheetData>
  <sheetProtection password="FF12" sheet="1" objects="1" scenarios="1"/>
  <mergeCells count="40">
    <mergeCell ref="C101:D101"/>
    <mergeCell ref="B87:D87"/>
    <mergeCell ref="C89:D89"/>
    <mergeCell ref="B96:D96"/>
    <mergeCell ref="B99:D99"/>
    <mergeCell ref="B68:D68"/>
    <mergeCell ref="B71:D71"/>
    <mergeCell ref="C73:D73"/>
    <mergeCell ref="B84:D84"/>
    <mergeCell ref="D56:E56"/>
    <mergeCell ref="D57:E57"/>
    <mergeCell ref="D59:E59"/>
    <mergeCell ref="C67:D67"/>
    <mergeCell ref="A43:F43"/>
    <mergeCell ref="A45:F45"/>
    <mergeCell ref="A47:F47"/>
    <mergeCell ref="D55:E55"/>
    <mergeCell ref="B38:C38"/>
    <mergeCell ref="D38:E38"/>
    <mergeCell ref="A39:E39"/>
    <mergeCell ref="A41:F41"/>
    <mergeCell ref="A35:A37"/>
    <mergeCell ref="B35:C37"/>
    <mergeCell ref="D35:E35"/>
    <mergeCell ref="D36:E36"/>
    <mergeCell ref="D37:E37"/>
    <mergeCell ref="A32:A34"/>
    <mergeCell ref="B32:C34"/>
    <mergeCell ref="D32:E32"/>
    <mergeCell ref="D33:E33"/>
    <mergeCell ref="D34:E34"/>
    <mergeCell ref="A9:F9"/>
    <mergeCell ref="A27:F27"/>
    <mergeCell ref="A29:E29"/>
    <mergeCell ref="B31:C31"/>
    <mergeCell ref="D31:E31"/>
    <mergeCell ref="A1:F1"/>
    <mergeCell ref="A3:F3"/>
    <mergeCell ref="A5:F5"/>
    <mergeCell ref="A7:F7"/>
  </mergeCells>
  <printOptions horizontalCentered="1"/>
  <pageMargins left="0.39375" right="0.39375" top="0.5902777777777778" bottom="0.5902777777777778" header="0.5118055555555555" footer="0.5118055555555555"/>
  <pageSetup firstPageNumber="1" useFirstPageNumber="1" fitToHeight="1" fitToWidth="1" horizontalDpi="300" verticalDpi="3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n.geslin</cp:lastModifiedBy>
  <cp:lastPrinted>2022-02-17T11:17:29Z</cp:lastPrinted>
  <dcterms:created xsi:type="dcterms:W3CDTF">2022-02-17T11:19:59Z</dcterms:created>
  <dcterms:modified xsi:type="dcterms:W3CDTF">2022-03-16T14:49:57Z</dcterms:modified>
  <cp:category/>
  <cp:version/>
  <cp:contentType/>
  <cp:contentStatus/>
</cp:coreProperties>
</file>